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W15012\Desktop\水道\「経営比較分析表」\H28\20 川崎町\"/>
    </mc:Choice>
  </mc:AlternateContent>
  <workbookProtection workbookPassword="8649" lockStructure="1"/>
  <bookViews>
    <workbookView xWindow="240" yWindow="60" windowWidth="14940" windowHeight="7875"/>
  </bookViews>
  <sheets>
    <sheet name="法適用_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10" i="4"/>
  <c r="AQ10" i="4"/>
  <c r="AI10" i="4"/>
  <c r="Z10" i="4"/>
  <c r="R10" i="4"/>
  <c r="J10" i="4"/>
  <c r="B10" i="4"/>
  <c r="AY8" i="4"/>
  <c r="AQ8" i="4"/>
  <c r="AI8" i="4"/>
  <c r="Z8" i="4"/>
  <c r="R8" i="4"/>
  <c r="J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<sst xmlns="http://schemas.openxmlformats.org/spreadsheetml/2006/main" count="217" uniqueCount="107">
  <si>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</si>
  <si>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</si>
  <si>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</si>
  <si>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</si>
  <si>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</si>
  <si>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</si>
  <si>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</si>
  <si>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</si>
  <si>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</si>
  <si>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</si>
  <si>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</si>
  <si>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</si>
  <si>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</si>
  <si>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</si>
  <si>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</si>
  <si>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</si>
  <si>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</si>
  <si>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</si>
  <si>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</si>
  <si>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</si>
  <si>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</si>
  <si>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</si>
  <si>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</si>
  <si>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</si>
  <si>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</si>
  <si>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</si>
  <si>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</si>
  <si>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</si>
  <si>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</si>
  <si>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</si>
  <si>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</si>
  <si>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</si>
  <si>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</si>
  <si>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</si>
  <si>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</si>
  <si>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</si>
  <si>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</si>
  <si>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</si>
  <si>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</si>
  <si>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平成23年度から平成25年度における各指標の類似団体平均値は、当時の事業数を基に算出していますが、管路経年化率及び管路更新率については、平成26年度の事業数を基に類似団体平均値を算出しています。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</si>
  <si>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</si>
  <si>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</si>
  <si>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</si>
  <si>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</si>
  <si>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</si>
  <si>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</si>
  <si>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</si>
  <si>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</si>
  <si>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</si>
  <si>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</si>
  <si>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</si>
  <si>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</si>
  <si>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</si>
  <si>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</si>
  <si>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</si>
  <si>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</si>
  <si>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</si>
  <si>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</si>
  <si>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</si>
  <si>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</si>
  <si>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</si>
  <si>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</si>
  <si>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</si>
  <si>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</si>
  <si>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</si>
  <si>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</si>
  <si>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</si>
  <si>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</si>
  <si>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</si>
  <si>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</si>
  <si>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</si>
  <si>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</si>
  <si>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</si>
  <si>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</si>
  <si>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</si>
  <si>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</si>
  <si>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</si>
  <si>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</si>
  <si>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</si>
  <si>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</si>
  <si>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</si>
  <si>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</si>
  <si>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</si>
  <si>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</si>
  <si>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</si>
  <si>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</si>
  <si>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</si>
  <si>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</si>
  <si>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</si>
  <si>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</si>
  <si>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</si>
  <si>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</si>
  <si>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</si>
  <si>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宮城県　川崎町</t>
  </si>
  <si>
    <t>法適用</t>
  </si>
  <si>
    <t>水道事業</t>
  </si>
  <si>
    <t>末端給水事業</t>
  </si>
  <si>
    <t>A8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</si>
  <si>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</si>
  <si>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</si>
  <si>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</si>
  <si>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</si>
  <si>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</si>
  <si>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</si>
  <si>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管路の経年化率は類似団体平均値より低い状況である。今後、石綿管布設替工事により更新予定であるため、経年化率は減少し更新率は増加する見込みである。</t>
    <rPh sb="0" eb="2">
      <t>カンロ</t>
    </rPh>
    <rPh sb="3" eb="5">
      <t>ケイネン</t>
    </rPh>
    <rPh sb="5" eb="6">
      <t>カ</t>
    </rPh>
    <rPh sb="6" eb="7">
      <t>リツ</t>
    </rPh>
    <rPh sb="8" eb="10">
      <t>ルイジ</t>
    </rPh>
    <rPh sb="10" eb="12">
      <t>ダンタイ</t>
    </rPh>
    <rPh sb="12" eb="15">
      <t>ヘイキンチ</t>
    </rPh>
    <rPh sb="17" eb="18">
      <t>ヒク</t>
    </rPh>
    <rPh sb="19" eb="21">
      <t>ジョウキョウ</t>
    </rPh>
    <rPh sb="25" eb="27">
      <t>コンゴ</t>
    </rPh>
    <rPh sb="28" eb="31">
      <t>セキメンカン</t>
    </rPh>
    <rPh sb="31" eb="33">
      <t>フセツ</t>
    </rPh>
    <rPh sb="33" eb="34">
      <t>ガエ</t>
    </rPh>
    <rPh sb="34" eb="36">
      <t>コウジ</t>
    </rPh>
    <rPh sb="39" eb="41">
      <t>コウシン</t>
    </rPh>
    <rPh sb="41" eb="43">
      <t>ヨテイ</t>
    </rPh>
    <rPh sb="49" eb="52">
      <t>ケイネンカ</t>
    </rPh>
    <rPh sb="52" eb="53">
      <t>リツ</t>
    </rPh>
    <rPh sb="54" eb="56">
      <t>ゲンショウ</t>
    </rPh>
    <rPh sb="57" eb="59">
      <t>コウシン</t>
    </rPh>
    <rPh sb="59" eb="60">
      <t>リツ</t>
    </rPh>
    <rPh sb="61" eb="63">
      <t>ゾウカ</t>
    </rPh>
    <rPh sb="65" eb="67">
      <t>ミコ</t>
    </rPh>
    <phoneticPr fontId="4"/>
  </si>
  <si>
    <t>今後も給水人口の減少により、給水収益及び水需要の減少が見込まれる。そのため、現在行っている未収金対策を継続して行うとともに、コスト削減に努め、健全な事業運営を図る。</t>
    <rPh sb="0" eb="2">
      <t>コンゴ</t>
    </rPh>
    <rPh sb="3" eb="5">
      <t>キュウスイ</t>
    </rPh>
    <rPh sb="5" eb="7">
      <t>ジンコウ</t>
    </rPh>
    <rPh sb="8" eb="10">
      <t>ゲンショウ</t>
    </rPh>
    <rPh sb="14" eb="16">
      <t>キュウスイ</t>
    </rPh>
    <rPh sb="16" eb="18">
      <t>シュウエキ</t>
    </rPh>
    <rPh sb="18" eb="19">
      <t>オヨ</t>
    </rPh>
    <rPh sb="20" eb="21">
      <t>ミズ</t>
    </rPh>
    <rPh sb="21" eb="23">
      <t>ジュヨウ</t>
    </rPh>
    <rPh sb="24" eb="26">
      <t>ゲンショウ</t>
    </rPh>
    <rPh sb="27" eb="29">
      <t>ミコ</t>
    </rPh>
    <rPh sb="38" eb="40">
      <t>ゲンザイ</t>
    </rPh>
    <rPh sb="40" eb="41">
      <t>オコナ</t>
    </rPh>
    <rPh sb="45" eb="48">
      <t>ミシュウキン</t>
    </rPh>
    <rPh sb="48" eb="50">
      <t>タイサク</t>
    </rPh>
    <rPh sb="51" eb="53">
      <t>ケイゾク</t>
    </rPh>
    <rPh sb="55" eb="56">
      <t>オコナ</t>
    </rPh>
    <rPh sb="65" eb="67">
      <t>サクゲン</t>
    </rPh>
    <rPh sb="68" eb="69">
      <t>ツト</t>
    </rPh>
    <rPh sb="71" eb="73">
      <t>ケンゼン</t>
    </rPh>
    <rPh sb="74" eb="76">
      <t>ジギョウ</t>
    </rPh>
    <rPh sb="76" eb="78">
      <t>ウンエイ</t>
    </rPh>
    <rPh sb="79" eb="80">
      <t>ハカ</t>
    </rPh>
    <phoneticPr fontId="4"/>
  </si>
  <si>
    <t>④減少傾向ではあるが、H32年度まで石綿管更新事業を実施するため、それまでは類似団体平均値より高い値が続くと思われる。
⑤料金回収率は100％を下回っており、繰入金等で費用を賄っている状況である。収入の増加対策として給水停止等による水道料金の回収(未収金対策)を実施している。
⑥給水原価は依然として類似団体の平均値より高い状況にある。これは給水人口の減少に伴う有収水量の減少が原因である。そのため、有収水量増加のため、未加入者の加入促進を図る。
⑦前年度と比較して増加しているものの、依然として類似団体より低い状況にある。そのため、施設効率等の改善が求められる。
⑧有収率は平成24年度をピークに年々減少している。現在、石綿管布設替を行っており、さらに今後は漏水多発区域の布設替も予定していることから、有収率の向上が見込まれる。</t>
    <rPh sb="1" eb="3">
      <t>ゲンショウ</t>
    </rPh>
    <rPh sb="3" eb="5">
      <t>ケイコウ</t>
    </rPh>
    <rPh sb="14" eb="16">
      <t>ネンド</t>
    </rPh>
    <rPh sb="18" eb="21">
      <t>セキメンカン</t>
    </rPh>
    <rPh sb="21" eb="23">
      <t>コウシン</t>
    </rPh>
    <rPh sb="23" eb="25">
      <t>ジギョウ</t>
    </rPh>
    <rPh sb="26" eb="28">
      <t>ジッシ</t>
    </rPh>
    <rPh sb="38" eb="40">
      <t>ルイジ</t>
    </rPh>
    <rPh sb="40" eb="42">
      <t>ダンタイ</t>
    </rPh>
    <rPh sb="42" eb="45">
      <t>ヘイキンチ</t>
    </rPh>
    <rPh sb="47" eb="48">
      <t>タカ</t>
    </rPh>
    <rPh sb="49" eb="50">
      <t>アタイ</t>
    </rPh>
    <rPh sb="51" eb="52">
      <t>ツヅ</t>
    </rPh>
    <rPh sb="54" eb="55">
      <t>オモ</t>
    </rPh>
    <rPh sb="61" eb="63">
      <t>リョウキン</t>
    </rPh>
    <rPh sb="63" eb="65">
      <t>カイシュウ</t>
    </rPh>
    <rPh sb="65" eb="66">
      <t>リツ</t>
    </rPh>
    <rPh sb="72" eb="74">
      <t>シタマワ</t>
    </rPh>
    <rPh sb="79" eb="81">
      <t>クリイレ</t>
    </rPh>
    <rPh sb="81" eb="82">
      <t>キン</t>
    </rPh>
    <rPh sb="82" eb="83">
      <t>ナド</t>
    </rPh>
    <rPh sb="84" eb="86">
      <t>ヒヨウ</t>
    </rPh>
    <rPh sb="87" eb="88">
      <t>マカナ</t>
    </rPh>
    <rPh sb="92" eb="94">
      <t>ジョウキョウ</t>
    </rPh>
    <rPh sb="140" eb="142">
      <t>キュウスイ</t>
    </rPh>
    <rPh sb="142" eb="144">
      <t>ゲンカ</t>
    </rPh>
    <rPh sb="145" eb="147">
      <t>イゼン</t>
    </rPh>
    <rPh sb="150" eb="152">
      <t>ルイジ</t>
    </rPh>
    <rPh sb="152" eb="154">
      <t>ダンタイ</t>
    </rPh>
    <rPh sb="155" eb="158">
      <t>ヘイキンチ</t>
    </rPh>
    <rPh sb="160" eb="161">
      <t>タカ</t>
    </rPh>
    <rPh sb="162" eb="164">
      <t>ジョウキョウ</t>
    </rPh>
    <rPh sb="171" eb="173">
      <t>キュウスイ</t>
    </rPh>
    <rPh sb="173" eb="175">
      <t>ジンコウ</t>
    </rPh>
    <rPh sb="176" eb="178">
      <t>ゲンショウ</t>
    </rPh>
    <rPh sb="179" eb="180">
      <t>トモナ</t>
    </rPh>
    <rPh sb="181" eb="183">
      <t>ユウシュウ</t>
    </rPh>
    <rPh sb="183" eb="185">
      <t>スイリョウ</t>
    </rPh>
    <rPh sb="186" eb="188">
      <t>ゲンショウ</t>
    </rPh>
    <rPh sb="189" eb="191">
      <t>ゲンイン</t>
    </rPh>
    <rPh sb="200" eb="202">
      <t>ユウシュウ</t>
    </rPh>
    <rPh sb="202" eb="204">
      <t>スイリョウ</t>
    </rPh>
    <rPh sb="204" eb="206">
      <t>ゾウカ</t>
    </rPh>
    <rPh sb="210" eb="214">
      <t>ミカニュウシャ</t>
    </rPh>
    <rPh sb="215" eb="217">
      <t>カニュウ</t>
    </rPh>
    <rPh sb="217" eb="219">
      <t>ソクシン</t>
    </rPh>
    <rPh sb="220" eb="221">
      <t>ハカ</t>
    </rPh>
    <rPh sb="225" eb="228">
      <t>ゼンネンド</t>
    </rPh>
    <rPh sb="229" eb="231">
      <t>ヒカク</t>
    </rPh>
    <rPh sb="233" eb="235">
      <t>ゾウカ</t>
    </rPh>
    <rPh sb="243" eb="245">
      <t>イゼン</t>
    </rPh>
    <rPh sb="248" eb="250">
      <t>ルイジ</t>
    </rPh>
    <rPh sb="250" eb="252">
      <t>ダンタイ</t>
    </rPh>
    <rPh sb="254" eb="255">
      <t>ヒク</t>
    </rPh>
    <rPh sb="256" eb="258">
      <t>ジョウキョウ</t>
    </rPh>
    <rPh sb="267" eb="269">
      <t>シセツ</t>
    </rPh>
    <rPh sb="269" eb="271">
      <t>コウリツ</t>
    </rPh>
    <rPh sb="271" eb="272">
      <t>ナド</t>
    </rPh>
    <rPh sb="273" eb="275">
      <t>カイゼン</t>
    </rPh>
    <rPh sb="276" eb="277">
      <t>モト</t>
    </rPh>
    <rPh sb="284" eb="286">
      <t>ユウシュウ</t>
    </rPh>
    <rPh sb="286" eb="287">
      <t>リツ</t>
    </rPh>
    <rPh sb="288" eb="290">
      <t>ヘイセイ</t>
    </rPh>
    <rPh sb="292" eb="294">
      <t>ネンド</t>
    </rPh>
    <rPh sb="299" eb="301">
      <t>ネンネン</t>
    </rPh>
    <rPh sb="301" eb="303">
      <t>ゲンショウ</t>
    </rPh>
    <rPh sb="308" eb="310">
      <t>ゲンザイ</t>
    </rPh>
    <rPh sb="311" eb="314">
      <t>セキメンカン</t>
    </rPh>
    <rPh sb="314" eb="316">
      <t>フセツ</t>
    </rPh>
    <rPh sb="316" eb="317">
      <t>ガ</t>
    </rPh>
    <rPh sb="318" eb="319">
      <t>オコナ</t>
    </rPh>
    <rPh sb="327" eb="329">
      <t>コンゴ</t>
    </rPh>
    <rPh sb="330" eb="332">
      <t>ロウスイ</t>
    </rPh>
    <rPh sb="332" eb="334">
      <t>タハツ</t>
    </rPh>
    <rPh sb="334" eb="336">
      <t>クイキ</t>
    </rPh>
    <rPh sb="337" eb="339">
      <t>フセツ</t>
    </rPh>
    <rPh sb="339" eb="340">
      <t>ガ</t>
    </rPh>
    <rPh sb="341" eb="343">
      <t>ヨテイ</t>
    </rPh>
    <rPh sb="352" eb="354">
      <t>ユウシュウ</t>
    </rPh>
    <rPh sb="354" eb="355">
      <t>リツ</t>
    </rPh>
    <rPh sb="356" eb="358">
      <t>コウジョウ</t>
    </rPh>
    <rPh sb="359" eb="361">
      <t>ミコ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</si>
</sst>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top" wrapText="1"/>
      <protection locked="0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22" fillId="0" borderId="11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データ!$EC$6:$EG$6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3.06</c:v>
                </c:pt>
                <c:pt idx="2">
                  <c:v>0.5</c:v>
                </c:pt>
                <c:pt idx="3">
                  <c:v>1.02</c:v>
                </c:pt>
                <c:pt idx="4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583640"/>
        <c:axId val="188584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0.82</c:v>
                </c:pt>
                <c:pt idx="1">
                  <c:v>0.66</c:v>
                </c:pt>
                <c:pt idx="2">
                  <c:v>0.64</c:v>
                </c:pt>
                <c:pt idx="3">
                  <c:v>0.56000000000000005</c:v>
                </c:pt>
                <c:pt idx="4">
                  <c:v>0.65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583640"/>
        <c:axId val="188584024"/>
      </c:lineChart>
      <c:dateAx>
        <c:axId val="188583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8584024"/>
        <c:crosses val="autoZero"/>
        <c:auto val="1"/>
        <c:lblOffset val="100"/>
        <c:baseTimeUnit val="years"/>
      </c:dateAx>
      <c:valAx>
        <c:axId val="188584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8583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40.14</c:v>
                </c:pt>
                <c:pt idx="1">
                  <c:v>38.61</c:v>
                </c:pt>
                <c:pt idx="2">
                  <c:v>38.53</c:v>
                </c:pt>
                <c:pt idx="3">
                  <c:v>38.01</c:v>
                </c:pt>
                <c:pt idx="4">
                  <c:v>38.85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831464"/>
        <c:axId val="188831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50.49</c:v>
                </c:pt>
                <c:pt idx="1">
                  <c:v>49.69</c:v>
                </c:pt>
                <c:pt idx="2">
                  <c:v>49.77</c:v>
                </c:pt>
                <c:pt idx="3">
                  <c:v>49.22</c:v>
                </c:pt>
                <c:pt idx="4">
                  <c:v>49.08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31464"/>
        <c:axId val="188831856"/>
      </c:lineChart>
      <c:dateAx>
        <c:axId val="188831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8831856"/>
        <c:crosses val="autoZero"/>
        <c:auto val="1"/>
        <c:lblOffset val="100"/>
        <c:baseTimeUnit val="years"/>
      </c:dateAx>
      <c:valAx>
        <c:axId val="188831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8831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76.58</c:v>
                </c:pt>
                <c:pt idx="1">
                  <c:v>82.95</c:v>
                </c:pt>
                <c:pt idx="2">
                  <c:v>75.39</c:v>
                </c:pt>
                <c:pt idx="3">
                  <c:v>74.150000000000006</c:v>
                </c:pt>
                <c:pt idx="4">
                  <c:v>71.61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833032"/>
        <c:axId val="189222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78.7</c:v>
                </c:pt>
                <c:pt idx="1">
                  <c:v>80.010000000000005</c:v>
                </c:pt>
                <c:pt idx="2">
                  <c:v>79.98</c:v>
                </c:pt>
                <c:pt idx="3">
                  <c:v>79.48</c:v>
                </c:pt>
                <c:pt idx="4">
                  <c:v>79.3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33032"/>
        <c:axId val="189222728"/>
      </c:lineChart>
      <c:dateAx>
        <c:axId val="188833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9222728"/>
        <c:crosses val="autoZero"/>
        <c:auto val="1"/>
        <c:lblOffset val="100"/>
        <c:baseTimeUnit val="years"/>
      </c:dateAx>
      <c:valAx>
        <c:axId val="189222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8833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98.91</c:v>
                </c:pt>
                <c:pt idx="1">
                  <c:v>124.36</c:v>
                </c:pt>
                <c:pt idx="2">
                  <c:v>86.04</c:v>
                </c:pt>
                <c:pt idx="3">
                  <c:v>95.14</c:v>
                </c:pt>
                <c:pt idx="4">
                  <c:v>100.2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98088"/>
        <c:axId val="189058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104.82</c:v>
                </c:pt>
                <c:pt idx="1">
                  <c:v>104.95</c:v>
                </c:pt>
                <c:pt idx="2">
                  <c:v>105.53</c:v>
                </c:pt>
                <c:pt idx="3">
                  <c:v>107.2</c:v>
                </c:pt>
                <c:pt idx="4">
                  <c:v>106.62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98088"/>
        <c:axId val="189058624"/>
      </c:lineChart>
      <c:dateAx>
        <c:axId val="124998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9058624"/>
        <c:crosses val="autoZero"/>
        <c:auto val="1"/>
        <c:lblOffset val="100"/>
        <c:baseTimeUnit val="years"/>
      </c:dateAx>
      <c:valAx>
        <c:axId val="1890586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49980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45.42</c:v>
                </c:pt>
                <c:pt idx="1">
                  <c:v>42.53</c:v>
                </c:pt>
                <c:pt idx="2">
                  <c:v>44.23</c:v>
                </c:pt>
                <c:pt idx="3">
                  <c:v>45.73</c:v>
                </c:pt>
                <c:pt idx="4">
                  <c:v>47.35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62136"/>
        <c:axId val="188662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34.24</c:v>
                </c:pt>
                <c:pt idx="1">
                  <c:v>35.18</c:v>
                </c:pt>
                <c:pt idx="2">
                  <c:v>36.43</c:v>
                </c:pt>
                <c:pt idx="3">
                  <c:v>46.12</c:v>
                </c:pt>
                <c:pt idx="4">
                  <c:v>47.44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662136"/>
        <c:axId val="188662520"/>
      </c:lineChart>
      <c:dateAx>
        <c:axId val="188662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8662520"/>
        <c:crosses val="autoZero"/>
        <c:auto val="1"/>
        <c:lblOffset val="100"/>
        <c:baseTimeUnit val="years"/>
      </c:dateAx>
      <c:valAx>
        <c:axId val="1886625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8662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データ!$DR$6:$DV$6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;&quot;-&quot;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97160"/>
        <c:axId val="126405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6.81</c:v>
                </c:pt>
                <c:pt idx="1">
                  <c:v>8.41</c:v>
                </c:pt>
                <c:pt idx="2">
                  <c:v>8.7200000000000006</c:v>
                </c:pt>
                <c:pt idx="3">
                  <c:v>9.86</c:v>
                </c:pt>
                <c:pt idx="4">
                  <c:v>11.16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697160"/>
        <c:axId val="126405264"/>
      </c:lineChart>
      <c:dateAx>
        <c:axId val="188697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6405264"/>
        <c:crosses val="autoZero"/>
        <c:auto val="1"/>
        <c:lblOffset val="100"/>
        <c:baseTimeUnit val="years"/>
      </c:dateAx>
      <c:valAx>
        <c:axId val="1264052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8697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 formatCode="#,##0.00;&quot;△&quot;#,##0.00;&quot;-&quot;">
                  <c:v>5.12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06440"/>
        <c:axId val="189103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26.83</c:v>
                </c:pt>
                <c:pt idx="1">
                  <c:v>26.81</c:v>
                </c:pt>
                <c:pt idx="2">
                  <c:v>28.31</c:v>
                </c:pt>
                <c:pt idx="3">
                  <c:v>13.46</c:v>
                </c:pt>
                <c:pt idx="4">
                  <c:v>12.59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06440"/>
        <c:axId val="189103696"/>
      </c:lineChart>
      <c:dateAx>
        <c:axId val="126406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9103696"/>
        <c:crosses val="autoZero"/>
        <c:auto val="1"/>
        <c:lblOffset val="100"/>
        <c:baseTimeUnit val="years"/>
      </c:dateAx>
      <c:valAx>
        <c:axId val="1891036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6406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1985.32</c:v>
                </c:pt>
                <c:pt idx="1">
                  <c:v>4003.86</c:v>
                </c:pt>
                <c:pt idx="2">
                  <c:v>4437.04</c:v>
                </c:pt>
                <c:pt idx="3">
                  <c:v>450.81</c:v>
                </c:pt>
                <c:pt idx="4">
                  <c:v>404.31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04872"/>
        <c:axId val="189105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1197.1099999999999</c:v>
                </c:pt>
                <c:pt idx="1">
                  <c:v>1002.64</c:v>
                </c:pt>
                <c:pt idx="2">
                  <c:v>1164.51</c:v>
                </c:pt>
                <c:pt idx="3">
                  <c:v>434.72</c:v>
                </c:pt>
                <c:pt idx="4">
                  <c:v>416.14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04872"/>
        <c:axId val="189105264"/>
      </c:lineChart>
      <c:dateAx>
        <c:axId val="189104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9105264"/>
        <c:crosses val="autoZero"/>
        <c:auto val="1"/>
        <c:lblOffset val="100"/>
        <c:baseTimeUnit val="years"/>
      </c:dateAx>
      <c:valAx>
        <c:axId val="189105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9104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814.65</c:v>
                </c:pt>
                <c:pt idx="1">
                  <c:v>616.79</c:v>
                </c:pt>
                <c:pt idx="2">
                  <c:v>795.16</c:v>
                </c:pt>
                <c:pt idx="3">
                  <c:v>726.83</c:v>
                </c:pt>
                <c:pt idx="4">
                  <c:v>711.78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06440"/>
        <c:axId val="189106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532.29999999999995</c:v>
                </c:pt>
                <c:pt idx="1">
                  <c:v>520.29999999999995</c:v>
                </c:pt>
                <c:pt idx="2">
                  <c:v>498.27</c:v>
                </c:pt>
                <c:pt idx="3">
                  <c:v>495.76</c:v>
                </c:pt>
                <c:pt idx="4">
                  <c:v>487.22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06440"/>
        <c:axId val="189106832"/>
      </c:lineChart>
      <c:dateAx>
        <c:axId val="189106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9106832"/>
        <c:crosses val="autoZero"/>
        <c:auto val="1"/>
        <c:lblOffset val="100"/>
        <c:baseTimeUnit val="years"/>
      </c:dateAx>
      <c:valAx>
        <c:axId val="189106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9106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83.73</c:v>
                </c:pt>
                <c:pt idx="1">
                  <c:v>109.43</c:v>
                </c:pt>
                <c:pt idx="2">
                  <c:v>71.790000000000006</c:v>
                </c:pt>
                <c:pt idx="3">
                  <c:v>87.89</c:v>
                </c:pt>
                <c:pt idx="4">
                  <c:v>82.82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04872"/>
        <c:axId val="126404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90.17</c:v>
                </c:pt>
                <c:pt idx="1">
                  <c:v>90.69</c:v>
                </c:pt>
                <c:pt idx="2">
                  <c:v>90.64</c:v>
                </c:pt>
                <c:pt idx="3">
                  <c:v>93.66</c:v>
                </c:pt>
                <c:pt idx="4">
                  <c:v>92.76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04872"/>
        <c:axId val="126404480"/>
      </c:lineChart>
      <c:dateAx>
        <c:axId val="126404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6404480"/>
        <c:crosses val="autoZero"/>
        <c:auto val="1"/>
        <c:lblOffset val="100"/>
        <c:baseTimeUnit val="years"/>
      </c:dateAx>
      <c:valAx>
        <c:axId val="126404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6404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304.86</c:v>
                </c:pt>
                <c:pt idx="1">
                  <c:v>259.44</c:v>
                </c:pt>
                <c:pt idx="2">
                  <c:v>335.08</c:v>
                </c:pt>
                <c:pt idx="3">
                  <c:v>299.58999999999997</c:v>
                </c:pt>
                <c:pt idx="4">
                  <c:v>318.38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829896"/>
        <c:axId val="188830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210.28</c:v>
                </c:pt>
                <c:pt idx="1">
                  <c:v>211.08</c:v>
                </c:pt>
                <c:pt idx="2">
                  <c:v>213.52</c:v>
                </c:pt>
                <c:pt idx="3">
                  <c:v>208.21</c:v>
                </c:pt>
                <c:pt idx="4">
                  <c:v>208.67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29896"/>
        <c:axId val="188830288"/>
      </c:lineChart>
      <c:dateAx>
        <c:axId val="1888298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8830288"/>
        <c:crosses val="autoZero"/>
        <c:auto val="1"/>
        <c:lblOffset val="100"/>
        <c:baseTimeUnit val="years"/>
      </c:dateAx>
      <c:valAx>
        <c:axId val="188830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8829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【113.56】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【262.74】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【276.38】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【89.95】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【59.76】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【163.72】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【104.99】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【47.18】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【13.18】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Z13" zoomScale="85" zoomScaleNormal="85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宮城県　川崎町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9" t="s">
        <v>1</v>
      </c>
      <c r="C7" s="80"/>
      <c r="D7" s="80"/>
      <c r="E7" s="80"/>
      <c r="F7" s="80"/>
      <c r="G7" s="80"/>
      <c r="H7" s="80"/>
      <c r="I7" s="81"/>
      <c r="J7" s="79" t="s">
        <v>2</v>
      </c>
      <c r="K7" s="80"/>
      <c r="L7" s="80"/>
      <c r="M7" s="80"/>
      <c r="N7" s="80"/>
      <c r="O7" s="80"/>
      <c r="P7" s="80"/>
      <c r="Q7" s="81"/>
      <c r="R7" s="79" t="s">
        <v>3</v>
      </c>
      <c r="S7" s="80"/>
      <c r="T7" s="80"/>
      <c r="U7" s="80"/>
      <c r="V7" s="80"/>
      <c r="W7" s="80"/>
      <c r="X7" s="80"/>
      <c r="Y7" s="81"/>
      <c r="Z7" s="79" t="s">
        <v>4</v>
      </c>
      <c r="AA7" s="80"/>
      <c r="AB7" s="80"/>
      <c r="AC7" s="80"/>
      <c r="AD7" s="80"/>
      <c r="AE7" s="80"/>
      <c r="AF7" s="80"/>
      <c r="AG7" s="81"/>
      <c r="AH7" s="3"/>
      <c r="AI7" s="79" t="s">
        <v>5</v>
      </c>
      <c r="AJ7" s="80"/>
      <c r="AK7" s="80"/>
      <c r="AL7" s="80"/>
      <c r="AM7" s="80"/>
      <c r="AN7" s="80"/>
      <c r="AO7" s="80"/>
      <c r="AP7" s="81"/>
      <c r="AQ7" s="68" t="s">
        <v>6</v>
      </c>
      <c r="AR7" s="68"/>
      <c r="AS7" s="68"/>
      <c r="AT7" s="68"/>
      <c r="AU7" s="68"/>
      <c r="AV7" s="68"/>
      <c r="AW7" s="68"/>
      <c r="AX7" s="68"/>
      <c r="AY7" s="68" t="s">
        <v>7</v>
      </c>
      <c r="AZ7" s="68"/>
      <c r="BA7" s="68"/>
      <c r="BB7" s="68"/>
      <c r="BC7" s="68"/>
      <c r="BD7" s="68"/>
      <c r="BE7" s="68"/>
      <c r="BF7" s="68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1" t="str">
        <f>データ!I6</f>
        <v>法適用</v>
      </c>
      <c r="C8" s="72"/>
      <c r="D8" s="72"/>
      <c r="E8" s="72"/>
      <c r="F8" s="72"/>
      <c r="G8" s="72"/>
      <c r="H8" s="72"/>
      <c r="I8" s="73"/>
      <c r="J8" s="71" t="str">
        <f>データ!J6</f>
        <v>水道事業</v>
      </c>
      <c r="K8" s="72"/>
      <c r="L8" s="72"/>
      <c r="M8" s="72"/>
      <c r="N8" s="72"/>
      <c r="O8" s="72"/>
      <c r="P8" s="72"/>
      <c r="Q8" s="73"/>
      <c r="R8" s="71" t="str">
        <f>データ!K6</f>
        <v>末端給水事業</v>
      </c>
      <c r="S8" s="72"/>
      <c r="T8" s="72"/>
      <c r="U8" s="72"/>
      <c r="V8" s="72"/>
      <c r="W8" s="72"/>
      <c r="X8" s="72"/>
      <c r="Y8" s="73"/>
      <c r="Z8" s="71" t="str">
        <f>データ!L6</f>
        <v>A8</v>
      </c>
      <c r="AA8" s="72"/>
      <c r="AB8" s="72"/>
      <c r="AC8" s="72"/>
      <c r="AD8" s="72"/>
      <c r="AE8" s="72"/>
      <c r="AF8" s="72"/>
      <c r="AG8" s="73"/>
      <c r="AH8" s="3"/>
      <c r="AI8" s="74">
        <f>データ!Q6</f>
        <v>9247</v>
      </c>
      <c r="AJ8" s="75"/>
      <c r="AK8" s="75"/>
      <c r="AL8" s="75"/>
      <c r="AM8" s="75"/>
      <c r="AN8" s="75"/>
      <c r="AO8" s="75"/>
      <c r="AP8" s="76"/>
      <c r="AQ8" s="57">
        <f>データ!R6</f>
        <v>270.77</v>
      </c>
      <c r="AR8" s="57"/>
      <c r="AS8" s="57"/>
      <c r="AT8" s="57"/>
      <c r="AU8" s="57"/>
      <c r="AV8" s="57"/>
      <c r="AW8" s="57"/>
      <c r="AX8" s="57"/>
      <c r="AY8" s="57">
        <f>データ!S6</f>
        <v>34.15</v>
      </c>
      <c r="AZ8" s="57"/>
      <c r="BA8" s="57"/>
      <c r="BB8" s="57"/>
      <c r="BC8" s="57"/>
      <c r="BD8" s="57"/>
      <c r="BE8" s="57"/>
      <c r="BF8" s="57"/>
      <c r="BG8" s="3"/>
      <c r="BH8" s="3"/>
      <c r="BI8" s="3"/>
      <c r="BJ8" s="3"/>
      <c r="BK8" s="3"/>
      <c r="BL8" s="66" t="s">
        <v>9</v>
      </c>
      <c r="BM8" s="67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8" t="s">
        <v>11</v>
      </c>
      <c r="C9" s="68"/>
      <c r="D9" s="68"/>
      <c r="E9" s="68"/>
      <c r="F9" s="68"/>
      <c r="G9" s="68"/>
      <c r="H9" s="68"/>
      <c r="I9" s="68"/>
      <c r="J9" s="68" t="s">
        <v>12</v>
      </c>
      <c r="K9" s="68"/>
      <c r="L9" s="68"/>
      <c r="M9" s="68"/>
      <c r="N9" s="68"/>
      <c r="O9" s="68"/>
      <c r="P9" s="68"/>
      <c r="Q9" s="68"/>
      <c r="R9" s="68" t="s">
        <v>13</v>
      </c>
      <c r="S9" s="68"/>
      <c r="T9" s="68"/>
      <c r="U9" s="68"/>
      <c r="V9" s="68"/>
      <c r="W9" s="68"/>
      <c r="X9" s="68"/>
      <c r="Y9" s="68"/>
      <c r="Z9" s="68" t="s">
        <v>14</v>
      </c>
      <c r="AA9" s="68"/>
      <c r="AB9" s="68"/>
      <c r="AC9" s="68"/>
      <c r="AD9" s="68"/>
      <c r="AE9" s="68"/>
      <c r="AF9" s="68"/>
      <c r="AG9" s="68"/>
      <c r="AH9" s="3"/>
      <c r="AI9" s="68" t="s">
        <v>15</v>
      </c>
      <c r="AJ9" s="68"/>
      <c r="AK9" s="68"/>
      <c r="AL9" s="68"/>
      <c r="AM9" s="68"/>
      <c r="AN9" s="68"/>
      <c r="AO9" s="68"/>
      <c r="AP9" s="68"/>
      <c r="AQ9" s="68" t="s">
        <v>16</v>
      </c>
      <c r="AR9" s="68"/>
      <c r="AS9" s="68"/>
      <c r="AT9" s="68"/>
      <c r="AU9" s="68"/>
      <c r="AV9" s="68"/>
      <c r="AW9" s="68"/>
      <c r="AX9" s="68"/>
      <c r="AY9" s="68" t="s">
        <v>17</v>
      </c>
      <c r="AZ9" s="68"/>
      <c r="BA9" s="68"/>
      <c r="BB9" s="68"/>
      <c r="BC9" s="68"/>
      <c r="BD9" s="68"/>
      <c r="BE9" s="68"/>
      <c r="BF9" s="68"/>
      <c r="BG9" s="3"/>
      <c r="BH9" s="3"/>
      <c r="BI9" s="3"/>
      <c r="BJ9" s="3"/>
      <c r="BK9" s="3"/>
      <c r="BL9" s="69" t="s">
        <v>18</v>
      </c>
      <c r="BM9" s="70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57" t="str">
        <f>データ!M6</f>
        <v>-</v>
      </c>
      <c r="C10" s="57"/>
      <c r="D10" s="57"/>
      <c r="E10" s="57"/>
      <c r="F10" s="57"/>
      <c r="G10" s="57"/>
      <c r="H10" s="57"/>
      <c r="I10" s="57"/>
      <c r="J10" s="57">
        <f>データ!N6</f>
        <v>52.72</v>
      </c>
      <c r="K10" s="57"/>
      <c r="L10" s="57"/>
      <c r="M10" s="57"/>
      <c r="N10" s="57"/>
      <c r="O10" s="57"/>
      <c r="P10" s="57"/>
      <c r="Q10" s="57"/>
      <c r="R10" s="57">
        <f>データ!O6</f>
        <v>93.2</v>
      </c>
      <c r="S10" s="57"/>
      <c r="T10" s="57"/>
      <c r="U10" s="57"/>
      <c r="V10" s="57"/>
      <c r="W10" s="57"/>
      <c r="X10" s="57"/>
      <c r="Y10" s="57"/>
      <c r="Z10" s="65">
        <f>データ!P6</f>
        <v>4374</v>
      </c>
      <c r="AA10" s="65"/>
      <c r="AB10" s="65"/>
      <c r="AC10" s="65"/>
      <c r="AD10" s="65"/>
      <c r="AE10" s="65"/>
      <c r="AF10" s="65"/>
      <c r="AG10" s="65"/>
      <c r="AH10" s="2"/>
      <c r="AI10" s="65">
        <f>データ!T6</f>
        <v>8609</v>
      </c>
      <c r="AJ10" s="65"/>
      <c r="AK10" s="65"/>
      <c r="AL10" s="65"/>
      <c r="AM10" s="65"/>
      <c r="AN10" s="65"/>
      <c r="AO10" s="65"/>
      <c r="AP10" s="65"/>
      <c r="AQ10" s="57">
        <f>データ!U6</f>
        <v>47.31</v>
      </c>
      <c r="AR10" s="57"/>
      <c r="AS10" s="57"/>
      <c r="AT10" s="57"/>
      <c r="AU10" s="57"/>
      <c r="AV10" s="57"/>
      <c r="AW10" s="57"/>
      <c r="AX10" s="57"/>
      <c r="AY10" s="57">
        <f>データ!V6</f>
        <v>181.97</v>
      </c>
      <c r="AZ10" s="57"/>
      <c r="BA10" s="57"/>
      <c r="BB10" s="57"/>
      <c r="BC10" s="57"/>
      <c r="BD10" s="57"/>
      <c r="BE10" s="57"/>
      <c r="BF10" s="57"/>
      <c r="BG10" s="2"/>
      <c r="BH10" s="2"/>
      <c r="BI10" s="2"/>
      <c r="BJ10" s="2"/>
      <c r="BK10" s="2"/>
      <c r="BL10" s="58" t="s">
        <v>20</v>
      </c>
      <c r="BM10" s="59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22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>
      <c r="A14" s="2"/>
      <c r="B14" s="62" t="s">
        <v>23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41" t="s">
        <v>24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</row>
    <row r="15" spans="1:78" ht="13.5" customHeight="1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2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7" t="s">
        <v>106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>
      <c r="A34" s="2"/>
      <c r="B34" s="16"/>
      <c r="C34" s="53" t="s">
        <v>25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19"/>
      <c r="R34" s="53" t="s">
        <v>26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19"/>
      <c r="AG34" s="53" t="s">
        <v>27</v>
      </c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"/>
      <c r="AV34" s="53" t="s">
        <v>28</v>
      </c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8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>
      <c r="A35" s="2"/>
      <c r="B35" s="1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19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19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8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7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9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1" t="s">
        <v>29</v>
      </c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3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4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6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7" t="s">
        <v>104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>
      <c r="A56" s="2"/>
      <c r="B56" s="16"/>
      <c r="C56" s="53" t="s">
        <v>30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9"/>
      <c r="R56" s="53" t="s">
        <v>31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9"/>
      <c r="AG56" s="53" t="s">
        <v>32</v>
      </c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"/>
      <c r="AV56" s="53" t="s">
        <v>33</v>
      </c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18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>
      <c r="A57" s="2"/>
      <c r="B57" s="1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19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9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19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18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>
      <c r="A60" s="2"/>
      <c r="B60" s="54" t="s">
        <v>34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6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>
      <c r="A61" s="2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6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7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9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1" t="s">
        <v>35</v>
      </c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3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4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7" t="s">
        <v>105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>
      <c r="A79" s="2"/>
      <c r="B79" s="16"/>
      <c r="C79" s="53" t="s">
        <v>36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19"/>
      <c r="V79" s="19"/>
      <c r="W79" s="53" t="s">
        <v>37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19"/>
      <c r="AP79" s="19"/>
      <c r="AQ79" s="53" t="s">
        <v>38</v>
      </c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17"/>
      <c r="BJ79" s="18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>
      <c r="A80" s="2"/>
      <c r="B80" s="1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19"/>
      <c r="V80" s="19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19"/>
      <c r="AP80" s="19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17"/>
      <c r="BJ80" s="18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>
      <c r="C83" s="2" t="s">
        <v>39</v>
      </c>
    </row>
  </sheetData>
  <sheetProtection password="8649" sheet="1" objects="1" scenarios="1" formatCells="0" formatColumns="0" formatRows="0"/>
  <mergeCells count="53">
    <mergeCell ref="B2:BZ4"/>
    <mergeCell ref="B6:AG6"/>
    <mergeCell ref="B7:I7"/>
    <mergeCell ref="J7:Q7"/>
    <mergeCell ref="R7:Y7"/>
    <mergeCell ref="Z7:AG7"/>
    <mergeCell ref="AI7:AP7"/>
    <mergeCell ref="AQ7:AX7"/>
    <mergeCell ref="AY7:BF7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L16:BZ44"/>
    <mergeCell ref="C34:P35"/>
    <mergeCell ref="R34:AE35"/>
    <mergeCell ref="AG34:AT35"/>
    <mergeCell ref="AV34:BI35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/>
  <cols>
    <col min="2" max="143" width="11.87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2015</v>
      </c>
      <c r="C6" s="31">
        <f t="shared" ref="C6:V6" si="3">C7</f>
        <v>43249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1</v>
      </c>
      <c r="H6" s="31" t="str">
        <f t="shared" si="3"/>
        <v>宮城県　川崎町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末端給水事業</v>
      </c>
      <c r="L6" s="31" t="str">
        <f t="shared" si="3"/>
        <v>A8</v>
      </c>
      <c r="M6" s="32" t="str">
        <f t="shared" si="3"/>
        <v>-</v>
      </c>
      <c r="N6" s="32">
        <f t="shared" si="3"/>
        <v>52.72</v>
      </c>
      <c r="O6" s="32">
        <f t="shared" si="3"/>
        <v>93.2</v>
      </c>
      <c r="P6" s="32">
        <f t="shared" si="3"/>
        <v>4374</v>
      </c>
      <c r="Q6" s="32">
        <f t="shared" si="3"/>
        <v>9247</v>
      </c>
      <c r="R6" s="32">
        <f t="shared" si="3"/>
        <v>270.77</v>
      </c>
      <c r="S6" s="32">
        <f t="shared" si="3"/>
        <v>34.15</v>
      </c>
      <c r="T6" s="32">
        <f t="shared" si="3"/>
        <v>8609</v>
      </c>
      <c r="U6" s="32">
        <f t="shared" si="3"/>
        <v>47.31</v>
      </c>
      <c r="V6" s="32">
        <f t="shared" si="3"/>
        <v>181.97</v>
      </c>
      <c r="W6" s="33">
        <f>IF(W7="",NA(),W7)</f>
        <v>98.91</v>
      </c>
      <c r="X6" s="33">
        <f t="shared" ref="X6:AF6" si="4">IF(X7="",NA(),X7)</f>
        <v>124.36</v>
      </c>
      <c r="Y6" s="33">
        <f t="shared" si="4"/>
        <v>86.04</v>
      </c>
      <c r="Z6" s="33">
        <f t="shared" si="4"/>
        <v>95.14</v>
      </c>
      <c r="AA6" s="33">
        <f t="shared" si="4"/>
        <v>100.2</v>
      </c>
      <c r="AB6" s="33">
        <f t="shared" si="4"/>
        <v>104.82</v>
      </c>
      <c r="AC6" s="33">
        <f t="shared" si="4"/>
        <v>104.95</v>
      </c>
      <c r="AD6" s="33">
        <f t="shared" si="4"/>
        <v>105.53</v>
      </c>
      <c r="AE6" s="33">
        <f t="shared" si="4"/>
        <v>107.2</v>
      </c>
      <c r="AF6" s="33">
        <f t="shared" si="4"/>
        <v>106.62</v>
      </c>
      <c r="AG6" s="32" t="str">
        <f>IF(AG7="","",IF(AG7="-","【-】","【"&amp;SUBSTITUTE(TEXT(AG7,"#,##0.00"),"-","△")&amp;"】"))</f>
        <v>【113.56】</v>
      </c>
      <c r="AH6" s="33">
        <f>IF(AH7="",NA(),AH7)</f>
        <v>5.12</v>
      </c>
      <c r="AI6" s="32">
        <f t="shared" ref="AI6:AQ6" si="5">IF(AI7="",NA(),AI7)</f>
        <v>0</v>
      </c>
      <c r="AJ6" s="32">
        <f t="shared" si="5"/>
        <v>0</v>
      </c>
      <c r="AK6" s="32">
        <f t="shared" si="5"/>
        <v>0</v>
      </c>
      <c r="AL6" s="32">
        <f t="shared" si="5"/>
        <v>0</v>
      </c>
      <c r="AM6" s="33">
        <f t="shared" si="5"/>
        <v>26.83</v>
      </c>
      <c r="AN6" s="33">
        <f t="shared" si="5"/>
        <v>26.81</v>
      </c>
      <c r="AO6" s="33">
        <f t="shared" si="5"/>
        <v>28.31</v>
      </c>
      <c r="AP6" s="33">
        <f t="shared" si="5"/>
        <v>13.46</v>
      </c>
      <c r="AQ6" s="33">
        <f t="shared" si="5"/>
        <v>12.59</v>
      </c>
      <c r="AR6" s="32" t="str">
        <f>IF(AR7="","",IF(AR7="-","【-】","【"&amp;SUBSTITUTE(TEXT(AR7,"#,##0.00"),"-","△")&amp;"】"))</f>
        <v>【0.87】</v>
      </c>
      <c r="AS6" s="33">
        <f>IF(AS7="",NA(),AS7)</f>
        <v>1985.32</v>
      </c>
      <c r="AT6" s="33">
        <f t="shared" ref="AT6:BB6" si="6">IF(AT7="",NA(),AT7)</f>
        <v>4003.86</v>
      </c>
      <c r="AU6" s="33">
        <f t="shared" si="6"/>
        <v>4437.04</v>
      </c>
      <c r="AV6" s="33">
        <f t="shared" si="6"/>
        <v>450.81</v>
      </c>
      <c r="AW6" s="33">
        <f t="shared" si="6"/>
        <v>404.31</v>
      </c>
      <c r="AX6" s="33">
        <f t="shared" si="6"/>
        <v>1197.1099999999999</v>
      </c>
      <c r="AY6" s="33">
        <f t="shared" si="6"/>
        <v>1002.64</v>
      </c>
      <c r="AZ6" s="33">
        <f t="shared" si="6"/>
        <v>1164.51</v>
      </c>
      <c r="BA6" s="33">
        <f t="shared" si="6"/>
        <v>434.72</v>
      </c>
      <c r="BB6" s="33">
        <f t="shared" si="6"/>
        <v>416.14</v>
      </c>
      <c r="BC6" s="32" t="str">
        <f>IF(BC7="","",IF(BC7="-","【-】","【"&amp;SUBSTITUTE(TEXT(BC7,"#,##0.00"),"-","△")&amp;"】"))</f>
        <v>【262.74】</v>
      </c>
      <c r="BD6" s="33">
        <f>IF(BD7="",NA(),BD7)</f>
        <v>814.65</v>
      </c>
      <c r="BE6" s="33">
        <f t="shared" ref="BE6:BM6" si="7">IF(BE7="",NA(),BE7)</f>
        <v>616.79</v>
      </c>
      <c r="BF6" s="33">
        <f t="shared" si="7"/>
        <v>795.16</v>
      </c>
      <c r="BG6" s="33">
        <f t="shared" si="7"/>
        <v>726.83</v>
      </c>
      <c r="BH6" s="33">
        <f t="shared" si="7"/>
        <v>711.78</v>
      </c>
      <c r="BI6" s="33">
        <f t="shared" si="7"/>
        <v>532.29999999999995</v>
      </c>
      <c r="BJ6" s="33">
        <f t="shared" si="7"/>
        <v>520.29999999999995</v>
      </c>
      <c r="BK6" s="33">
        <f t="shared" si="7"/>
        <v>498.27</v>
      </c>
      <c r="BL6" s="33">
        <f t="shared" si="7"/>
        <v>495.76</v>
      </c>
      <c r="BM6" s="33">
        <f t="shared" si="7"/>
        <v>487.22</v>
      </c>
      <c r="BN6" s="32" t="str">
        <f>IF(BN7="","",IF(BN7="-","【-】","【"&amp;SUBSTITUTE(TEXT(BN7,"#,##0.00"),"-","△")&amp;"】"))</f>
        <v>【276.38】</v>
      </c>
      <c r="BO6" s="33">
        <f>IF(BO7="",NA(),BO7)</f>
        <v>83.73</v>
      </c>
      <c r="BP6" s="33">
        <f t="shared" ref="BP6:BX6" si="8">IF(BP7="",NA(),BP7)</f>
        <v>109.43</v>
      </c>
      <c r="BQ6" s="33">
        <f t="shared" si="8"/>
        <v>71.790000000000006</v>
      </c>
      <c r="BR6" s="33">
        <f t="shared" si="8"/>
        <v>87.89</v>
      </c>
      <c r="BS6" s="33">
        <f t="shared" si="8"/>
        <v>82.82</v>
      </c>
      <c r="BT6" s="33">
        <f t="shared" si="8"/>
        <v>90.17</v>
      </c>
      <c r="BU6" s="33">
        <f t="shared" si="8"/>
        <v>90.69</v>
      </c>
      <c r="BV6" s="33">
        <f t="shared" si="8"/>
        <v>90.64</v>
      </c>
      <c r="BW6" s="33">
        <f t="shared" si="8"/>
        <v>93.66</v>
      </c>
      <c r="BX6" s="33">
        <f t="shared" si="8"/>
        <v>92.76</v>
      </c>
      <c r="BY6" s="32" t="str">
        <f>IF(BY7="","",IF(BY7="-","【-】","【"&amp;SUBSTITUTE(TEXT(BY7,"#,##0.00"),"-","△")&amp;"】"))</f>
        <v>【104.99】</v>
      </c>
      <c r="BZ6" s="33">
        <f>IF(BZ7="",NA(),BZ7)</f>
        <v>304.86</v>
      </c>
      <c r="CA6" s="33">
        <f t="shared" ref="CA6:CI6" si="9">IF(CA7="",NA(),CA7)</f>
        <v>259.44</v>
      </c>
      <c r="CB6" s="33">
        <f t="shared" si="9"/>
        <v>335.08</v>
      </c>
      <c r="CC6" s="33">
        <f t="shared" si="9"/>
        <v>299.58999999999997</v>
      </c>
      <c r="CD6" s="33">
        <f t="shared" si="9"/>
        <v>318.38</v>
      </c>
      <c r="CE6" s="33">
        <f t="shared" si="9"/>
        <v>210.28</v>
      </c>
      <c r="CF6" s="33">
        <f t="shared" si="9"/>
        <v>211.08</v>
      </c>
      <c r="CG6" s="33">
        <f t="shared" si="9"/>
        <v>213.52</v>
      </c>
      <c r="CH6" s="33">
        <f t="shared" si="9"/>
        <v>208.21</v>
      </c>
      <c r="CI6" s="33">
        <f t="shared" si="9"/>
        <v>208.67</v>
      </c>
      <c r="CJ6" s="32" t="str">
        <f>IF(CJ7="","",IF(CJ7="-","【-】","【"&amp;SUBSTITUTE(TEXT(CJ7,"#,##0.00"),"-","△")&amp;"】"))</f>
        <v>【163.72】</v>
      </c>
      <c r="CK6" s="33">
        <f>IF(CK7="",NA(),CK7)</f>
        <v>40.14</v>
      </c>
      <c r="CL6" s="33">
        <f t="shared" ref="CL6:CT6" si="10">IF(CL7="",NA(),CL7)</f>
        <v>38.61</v>
      </c>
      <c r="CM6" s="33">
        <f t="shared" si="10"/>
        <v>38.53</v>
      </c>
      <c r="CN6" s="33">
        <f t="shared" si="10"/>
        <v>38.01</v>
      </c>
      <c r="CO6" s="33">
        <f t="shared" si="10"/>
        <v>38.85</v>
      </c>
      <c r="CP6" s="33">
        <f t="shared" si="10"/>
        <v>50.49</v>
      </c>
      <c r="CQ6" s="33">
        <f t="shared" si="10"/>
        <v>49.69</v>
      </c>
      <c r="CR6" s="33">
        <f t="shared" si="10"/>
        <v>49.77</v>
      </c>
      <c r="CS6" s="33">
        <f t="shared" si="10"/>
        <v>49.22</v>
      </c>
      <c r="CT6" s="33">
        <f t="shared" si="10"/>
        <v>49.08</v>
      </c>
      <c r="CU6" s="32" t="str">
        <f>IF(CU7="","",IF(CU7="-","【-】","【"&amp;SUBSTITUTE(TEXT(CU7,"#,##0.00"),"-","△")&amp;"】"))</f>
        <v>【59.76】</v>
      </c>
      <c r="CV6" s="33">
        <f>IF(CV7="",NA(),CV7)</f>
        <v>76.58</v>
      </c>
      <c r="CW6" s="33">
        <f t="shared" ref="CW6:DE6" si="11">IF(CW7="",NA(),CW7)</f>
        <v>82.95</v>
      </c>
      <c r="CX6" s="33">
        <f t="shared" si="11"/>
        <v>75.39</v>
      </c>
      <c r="CY6" s="33">
        <f t="shared" si="11"/>
        <v>74.150000000000006</v>
      </c>
      <c r="CZ6" s="33">
        <f t="shared" si="11"/>
        <v>71.61</v>
      </c>
      <c r="DA6" s="33">
        <f t="shared" si="11"/>
        <v>78.7</v>
      </c>
      <c r="DB6" s="33">
        <f t="shared" si="11"/>
        <v>80.010000000000005</v>
      </c>
      <c r="DC6" s="33">
        <f t="shared" si="11"/>
        <v>79.98</v>
      </c>
      <c r="DD6" s="33">
        <f t="shared" si="11"/>
        <v>79.48</v>
      </c>
      <c r="DE6" s="33">
        <f t="shared" si="11"/>
        <v>79.3</v>
      </c>
      <c r="DF6" s="32" t="str">
        <f>IF(DF7="","",IF(DF7="-","【-】","【"&amp;SUBSTITUTE(TEXT(DF7,"#,##0.00"),"-","△")&amp;"】"))</f>
        <v>【89.95】</v>
      </c>
      <c r="DG6" s="33">
        <f>IF(DG7="",NA(),DG7)</f>
        <v>45.42</v>
      </c>
      <c r="DH6" s="33">
        <f t="shared" ref="DH6:DP6" si="12">IF(DH7="",NA(),DH7)</f>
        <v>42.53</v>
      </c>
      <c r="DI6" s="33">
        <f t="shared" si="12"/>
        <v>44.23</v>
      </c>
      <c r="DJ6" s="33">
        <f t="shared" si="12"/>
        <v>45.73</v>
      </c>
      <c r="DK6" s="33">
        <f t="shared" si="12"/>
        <v>47.35</v>
      </c>
      <c r="DL6" s="33">
        <f t="shared" si="12"/>
        <v>34.24</v>
      </c>
      <c r="DM6" s="33">
        <f t="shared" si="12"/>
        <v>35.18</v>
      </c>
      <c r="DN6" s="33">
        <f t="shared" si="12"/>
        <v>36.43</v>
      </c>
      <c r="DO6" s="33">
        <f t="shared" si="12"/>
        <v>46.12</v>
      </c>
      <c r="DP6" s="33">
        <f t="shared" si="12"/>
        <v>47.44</v>
      </c>
      <c r="DQ6" s="32" t="str">
        <f>IF(DQ7="","",IF(DQ7="-","【-】","【"&amp;SUBSTITUTE(TEXT(DQ7,"#,##0.00"),"-","△")&amp;"】"))</f>
        <v>【47.18】</v>
      </c>
      <c r="DR6" s="32">
        <f>IF(DR7="",NA(),DR7)</f>
        <v>0</v>
      </c>
      <c r="DS6" s="32">
        <f t="shared" ref="DS6:EA6" si="13">IF(DS7="",NA(),DS7)</f>
        <v>0</v>
      </c>
      <c r="DT6" s="32">
        <f t="shared" si="13"/>
        <v>0</v>
      </c>
      <c r="DU6" s="32">
        <f t="shared" si="13"/>
        <v>0</v>
      </c>
      <c r="DV6" s="33">
        <f t="shared" si="13"/>
        <v>3.27</v>
      </c>
      <c r="DW6" s="33">
        <f t="shared" si="13"/>
        <v>6.81</v>
      </c>
      <c r="DX6" s="33">
        <f t="shared" si="13"/>
        <v>8.41</v>
      </c>
      <c r="DY6" s="33">
        <f t="shared" si="13"/>
        <v>8.7200000000000006</v>
      </c>
      <c r="DZ6" s="33">
        <f t="shared" si="13"/>
        <v>9.86</v>
      </c>
      <c r="EA6" s="33">
        <f t="shared" si="13"/>
        <v>11.16</v>
      </c>
      <c r="EB6" s="32" t="str">
        <f>IF(EB7="","",IF(EB7="-","【-】","【"&amp;SUBSTITUTE(TEXT(EB7,"#,##0.00"),"-","△")&amp;"】"))</f>
        <v>【13.18】</v>
      </c>
      <c r="EC6" s="32">
        <f>IF(EC7="",NA(),EC7)</f>
        <v>0</v>
      </c>
      <c r="ED6" s="33">
        <f t="shared" ref="ED6:EL6" si="14">IF(ED7="",NA(),ED7)</f>
        <v>3.06</v>
      </c>
      <c r="EE6" s="33">
        <f t="shared" si="14"/>
        <v>0.5</v>
      </c>
      <c r="EF6" s="33">
        <f t="shared" si="14"/>
        <v>1.02</v>
      </c>
      <c r="EG6" s="33">
        <f t="shared" si="14"/>
        <v>0.4</v>
      </c>
      <c r="EH6" s="33">
        <f t="shared" si="14"/>
        <v>0.82</v>
      </c>
      <c r="EI6" s="33">
        <f t="shared" si="14"/>
        <v>0.66</v>
      </c>
      <c r="EJ6" s="33">
        <f t="shared" si="14"/>
        <v>0.64</v>
      </c>
      <c r="EK6" s="33">
        <f t="shared" si="14"/>
        <v>0.56000000000000005</v>
      </c>
      <c r="EL6" s="33">
        <f t="shared" si="14"/>
        <v>0.65</v>
      </c>
      <c r="EM6" s="32" t="str">
        <f>IF(EM7="","",IF(EM7="-","【-】","【"&amp;SUBSTITUTE(TEXT(EM7,"#,##0.00"),"-","△")&amp;"】"))</f>
        <v>【1.06】</v>
      </c>
    </row>
    <row r="7" spans="1:143" s="34" customFormat="1">
      <c r="A7" s="26"/>
      <c r="B7" s="35">
        <v>2015</v>
      </c>
      <c r="C7" s="35">
        <v>43249</v>
      </c>
      <c r="D7" s="35">
        <v>46</v>
      </c>
      <c r="E7" s="35">
        <v>1</v>
      </c>
      <c r="F7" s="35">
        <v>0</v>
      </c>
      <c r="G7" s="35">
        <v>1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52.72</v>
      </c>
      <c r="O7" s="36">
        <v>93.2</v>
      </c>
      <c r="P7" s="36">
        <v>4374</v>
      </c>
      <c r="Q7" s="36">
        <v>9247</v>
      </c>
      <c r="R7" s="36">
        <v>270.77</v>
      </c>
      <c r="S7" s="36">
        <v>34.15</v>
      </c>
      <c r="T7" s="36">
        <v>8609</v>
      </c>
      <c r="U7" s="36">
        <v>47.31</v>
      </c>
      <c r="V7" s="36">
        <v>181.97</v>
      </c>
      <c r="W7" s="36">
        <v>98.91</v>
      </c>
      <c r="X7" s="36">
        <v>124.36</v>
      </c>
      <c r="Y7" s="36">
        <v>86.04</v>
      </c>
      <c r="Z7" s="36">
        <v>95.14</v>
      </c>
      <c r="AA7" s="36">
        <v>100.2</v>
      </c>
      <c r="AB7" s="36">
        <v>104.82</v>
      </c>
      <c r="AC7" s="36">
        <v>104.95</v>
      </c>
      <c r="AD7" s="36">
        <v>105.53</v>
      </c>
      <c r="AE7" s="36">
        <v>107.2</v>
      </c>
      <c r="AF7" s="36">
        <v>106.62</v>
      </c>
      <c r="AG7" s="36">
        <v>113.56</v>
      </c>
      <c r="AH7" s="36">
        <v>5.12</v>
      </c>
      <c r="AI7" s="36">
        <v>0</v>
      </c>
      <c r="AJ7" s="36">
        <v>0</v>
      </c>
      <c r="AK7" s="36">
        <v>0</v>
      </c>
      <c r="AL7" s="36">
        <v>0</v>
      </c>
      <c r="AM7" s="36">
        <v>26.83</v>
      </c>
      <c r="AN7" s="36">
        <v>26.81</v>
      </c>
      <c r="AO7" s="36">
        <v>28.31</v>
      </c>
      <c r="AP7" s="36">
        <v>13.46</v>
      </c>
      <c r="AQ7" s="36">
        <v>12.59</v>
      </c>
      <c r="AR7" s="36">
        <v>0.87</v>
      </c>
      <c r="AS7" s="36">
        <v>1985.32</v>
      </c>
      <c r="AT7" s="36">
        <v>4003.86</v>
      </c>
      <c r="AU7" s="36">
        <v>4437.04</v>
      </c>
      <c r="AV7" s="36">
        <v>450.81</v>
      </c>
      <c r="AW7" s="36">
        <v>404.31</v>
      </c>
      <c r="AX7" s="36">
        <v>1197.1099999999999</v>
      </c>
      <c r="AY7" s="36">
        <v>1002.64</v>
      </c>
      <c r="AZ7" s="36">
        <v>1164.51</v>
      </c>
      <c r="BA7" s="36">
        <v>434.72</v>
      </c>
      <c r="BB7" s="36">
        <v>416.14</v>
      </c>
      <c r="BC7" s="36">
        <v>262.74</v>
      </c>
      <c r="BD7" s="36">
        <v>814.65</v>
      </c>
      <c r="BE7" s="36">
        <v>616.79</v>
      </c>
      <c r="BF7" s="36">
        <v>795.16</v>
      </c>
      <c r="BG7" s="36">
        <v>726.83</v>
      </c>
      <c r="BH7" s="36">
        <v>711.78</v>
      </c>
      <c r="BI7" s="36">
        <v>532.29999999999995</v>
      </c>
      <c r="BJ7" s="36">
        <v>520.29999999999995</v>
      </c>
      <c r="BK7" s="36">
        <v>498.27</v>
      </c>
      <c r="BL7" s="36">
        <v>495.76</v>
      </c>
      <c r="BM7" s="36">
        <v>487.22</v>
      </c>
      <c r="BN7" s="36">
        <v>276.38</v>
      </c>
      <c r="BO7" s="36">
        <v>83.73</v>
      </c>
      <c r="BP7" s="36">
        <v>109.43</v>
      </c>
      <c r="BQ7" s="36">
        <v>71.790000000000006</v>
      </c>
      <c r="BR7" s="36">
        <v>87.89</v>
      </c>
      <c r="BS7" s="36">
        <v>82.82</v>
      </c>
      <c r="BT7" s="36">
        <v>90.17</v>
      </c>
      <c r="BU7" s="36">
        <v>90.69</v>
      </c>
      <c r="BV7" s="36">
        <v>90.64</v>
      </c>
      <c r="BW7" s="36">
        <v>93.66</v>
      </c>
      <c r="BX7" s="36">
        <v>92.76</v>
      </c>
      <c r="BY7" s="36">
        <v>104.99</v>
      </c>
      <c r="BZ7" s="36">
        <v>304.86</v>
      </c>
      <c r="CA7" s="36">
        <v>259.44</v>
      </c>
      <c r="CB7" s="36">
        <v>335.08</v>
      </c>
      <c r="CC7" s="36">
        <v>299.58999999999997</v>
      </c>
      <c r="CD7" s="36">
        <v>318.38</v>
      </c>
      <c r="CE7" s="36">
        <v>210.28</v>
      </c>
      <c r="CF7" s="36">
        <v>211.08</v>
      </c>
      <c r="CG7" s="36">
        <v>213.52</v>
      </c>
      <c r="CH7" s="36">
        <v>208.21</v>
      </c>
      <c r="CI7" s="36">
        <v>208.67</v>
      </c>
      <c r="CJ7" s="36">
        <v>163.72</v>
      </c>
      <c r="CK7" s="36">
        <v>40.14</v>
      </c>
      <c r="CL7" s="36">
        <v>38.61</v>
      </c>
      <c r="CM7" s="36">
        <v>38.53</v>
      </c>
      <c r="CN7" s="36">
        <v>38.01</v>
      </c>
      <c r="CO7" s="36">
        <v>38.85</v>
      </c>
      <c r="CP7" s="36">
        <v>50.49</v>
      </c>
      <c r="CQ7" s="36">
        <v>49.69</v>
      </c>
      <c r="CR7" s="36">
        <v>49.77</v>
      </c>
      <c r="CS7" s="36">
        <v>49.22</v>
      </c>
      <c r="CT7" s="36">
        <v>49.08</v>
      </c>
      <c r="CU7" s="36">
        <v>59.76</v>
      </c>
      <c r="CV7" s="36">
        <v>76.58</v>
      </c>
      <c r="CW7" s="36">
        <v>82.95</v>
      </c>
      <c r="CX7" s="36">
        <v>75.39</v>
      </c>
      <c r="CY7" s="36">
        <v>74.150000000000006</v>
      </c>
      <c r="CZ7" s="36">
        <v>71.61</v>
      </c>
      <c r="DA7" s="36">
        <v>78.7</v>
      </c>
      <c r="DB7" s="36">
        <v>80.010000000000005</v>
      </c>
      <c r="DC7" s="36">
        <v>79.98</v>
      </c>
      <c r="DD7" s="36">
        <v>79.48</v>
      </c>
      <c r="DE7" s="36">
        <v>79.3</v>
      </c>
      <c r="DF7" s="36">
        <v>89.95</v>
      </c>
      <c r="DG7" s="36">
        <v>45.42</v>
      </c>
      <c r="DH7" s="36">
        <v>42.53</v>
      </c>
      <c r="DI7" s="36">
        <v>44.23</v>
      </c>
      <c r="DJ7" s="36">
        <v>45.73</v>
      </c>
      <c r="DK7" s="36">
        <v>47.35</v>
      </c>
      <c r="DL7" s="36">
        <v>34.24</v>
      </c>
      <c r="DM7" s="36">
        <v>35.18</v>
      </c>
      <c r="DN7" s="36">
        <v>36.43</v>
      </c>
      <c r="DO7" s="36">
        <v>46.12</v>
      </c>
      <c r="DP7" s="36">
        <v>47.44</v>
      </c>
      <c r="DQ7" s="36">
        <v>47.18</v>
      </c>
      <c r="DR7" s="36">
        <v>0</v>
      </c>
      <c r="DS7" s="36">
        <v>0</v>
      </c>
      <c r="DT7" s="36">
        <v>0</v>
      </c>
      <c r="DU7" s="36">
        <v>0</v>
      </c>
      <c r="DV7" s="36">
        <v>3.27</v>
      </c>
      <c r="DW7" s="36">
        <v>6.81</v>
      </c>
      <c r="DX7" s="36">
        <v>8.41</v>
      </c>
      <c r="DY7" s="36">
        <v>8.7200000000000006</v>
      </c>
      <c r="DZ7" s="36">
        <v>9.86</v>
      </c>
      <c r="EA7" s="36">
        <v>11.16</v>
      </c>
      <c r="EB7" s="36">
        <v>13.18</v>
      </c>
      <c r="EC7" s="36">
        <v>0</v>
      </c>
      <c r="ED7" s="36">
        <v>3.06</v>
      </c>
      <c r="EE7" s="36">
        <v>0.5</v>
      </c>
      <c r="EF7" s="36">
        <v>1.02</v>
      </c>
      <c r="EG7" s="36">
        <v>0.4</v>
      </c>
      <c r="EH7" s="36">
        <v>0.82</v>
      </c>
      <c r="EI7" s="36">
        <v>0.66</v>
      </c>
      <c r="EJ7" s="36">
        <v>0.64</v>
      </c>
      <c r="EK7" s="36">
        <v>0.56000000000000005</v>
      </c>
      <c r="EL7" s="36">
        <v>0.65</v>
      </c>
      <c r="EM7" s="36">
        <v>1.06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9" t="s">
        <v>43</v>
      </c>
      <c r="B10" s="40">
        <f>DATEVALUE($B$6-4&amp;"年1月1日")</f>
        <v>40544</v>
      </c>
      <c r="C10" s="40">
        <f>DATEVALUE($B$6-3&amp;"年1月1日")</f>
        <v>40909</v>
      </c>
      <c r="D10" s="40">
        <f>DATEVALUE($B$6-2&amp;"年1月1日")</f>
        <v>41275</v>
      </c>
      <c r="E10" s="40">
        <f>DATEVALUE($B$6-1&amp;"年1月1日")</f>
        <v>41640</v>
      </c>
      <c r="F10" s="40">
        <f>DATEVALUE($B$6&amp;"年1月1日")</f>
        <v>42005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NTW15012</cp:lastModifiedBy>
  <cp:lastPrinted>2017-03-17T00:33:19Z</cp:lastPrinted>
  <dcterms:created xsi:type="dcterms:W3CDTF">2016-12-02T01:56:26Z</dcterms:created>
  <dcterms:modified xsi:type="dcterms:W3CDTF">2017-03-17T00:33:58Z</dcterms:modified>
  <cp:category/>
</cp:coreProperties>
</file>